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var/mobile/Containers/Data/Application/043762FE-16C8-45E3-827C-304A908D48E6/Library/Caches/SideLoading/"/>
    </mc:Choice>
  </mc:AlternateContent>
  <xr:revisionPtr revIDLastSave="195" documentId="8_{91B24230-3E2D-C24B-A1BD-0AC738180B5E}" xr6:coauthVersionLast="47" xr6:coauthVersionMax="47" xr10:uidLastSave="{F3A78E8A-6717-1747-BE54-D335867FD140}"/>
  <bookViews>
    <workbookView xWindow="576" yWindow="120" windowWidth="21984" windowHeight="9360" xr2:uid="{00000000-000D-0000-FFFF-FFFF00000000}"/>
  </bookViews>
  <sheets>
    <sheet name="Mengen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2" i="1" l="1"/>
  <c r="A51" i="1"/>
  <c r="E46" i="1"/>
  <c r="A37" i="1"/>
  <c r="A49" i="1"/>
  <c r="A47" i="1"/>
  <c r="A46" i="1"/>
  <c r="A44" i="1"/>
  <c r="A43" i="1"/>
  <c r="A42" i="1"/>
  <c r="A41" i="1"/>
  <c r="A40" i="1"/>
  <c r="A39" i="1"/>
  <c r="A38" i="1"/>
  <c r="B37" i="1"/>
  <c r="B43" i="1"/>
  <c r="B42" i="1"/>
  <c r="B41" i="1"/>
  <c r="B40" i="1"/>
  <c r="B39" i="1"/>
  <c r="B38" i="1"/>
  <c r="D8" i="1"/>
  <c r="B8" i="1"/>
  <c r="E8" i="1"/>
  <c r="D9" i="1"/>
  <c r="B9" i="1"/>
  <c r="E9" i="1"/>
  <c r="D10" i="1"/>
  <c r="B10" i="1"/>
  <c r="E10" i="1"/>
  <c r="D11" i="1"/>
  <c r="B11" i="1"/>
  <c r="E11" i="1"/>
  <c r="D13" i="1"/>
  <c r="B13" i="1"/>
  <c r="E13" i="1"/>
  <c r="D14" i="1"/>
  <c r="E14" i="1"/>
  <c r="D17" i="1"/>
  <c r="B17" i="1"/>
  <c r="E17" i="1"/>
  <c r="D19" i="1"/>
  <c r="B19" i="1"/>
  <c r="E19" i="1"/>
  <c r="D20" i="1"/>
  <c r="E20" i="1"/>
  <c r="D22" i="1"/>
  <c r="E22" i="1"/>
  <c r="D23" i="1"/>
  <c r="B23" i="1"/>
  <c r="E23" i="1"/>
  <c r="D24" i="1"/>
  <c r="E24" i="1"/>
  <c r="D25" i="1"/>
  <c r="E25" i="1"/>
  <c r="D26" i="1"/>
  <c r="B26" i="1"/>
  <c r="E26" i="1"/>
  <c r="D27" i="1"/>
  <c r="E27" i="1"/>
  <c r="D28" i="1"/>
  <c r="E28" i="1"/>
  <c r="D29" i="1"/>
  <c r="E29" i="1"/>
  <c r="D30" i="1"/>
  <c r="E30" i="1"/>
  <c r="E31" i="1"/>
  <c r="I8" i="1"/>
  <c r="F8" i="1"/>
  <c r="K8" i="1"/>
  <c r="L8" i="1"/>
  <c r="G9" i="1"/>
  <c r="K9" i="1"/>
  <c r="L9" i="1"/>
  <c r="I10" i="1"/>
  <c r="F10" i="1"/>
  <c r="K10" i="1"/>
  <c r="L10" i="1"/>
  <c r="I11" i="1"/>
  <c r="F11" i="1"/>
  <c r="K11" i="1"/>
  <c r="L11" i="1"/>
  <c r="I13" i="1"/>
  <c r="F13" i="1"/>
  <c r="K13" i="1"/>
  <c r="L13" i="1"/>
  <c r="I14" i="1"/>
  <c r="K14" i="1"/>
  <c r="L14" i="1"/>
  <c r="G15" i="1"/>
  <c r="K15" i="1"/>
  <c r="L15" i="1"/>
  <c r="G16" i="1"/>
  <c r="K16" i="1"/>
  <c r="L16" i="1"/>
  <c r="I17" i="1"/>
  <c r="F17" i="1"/>
  <c r="K17" i="1"/>
  <c r="L17" i="1"/>
  <c r="L31" i="1"/>
  <c r="E32" i="1"/>
  <c r="B5" i="1"/>
  <c r="E33" i="1"/>
  <c r="E34" i="1"/>
  <c r="E35" i="1"/>
  <c r="G8" i="1"/>
  <c r="B15" i="1"/>
  <c r="B16" i="1"/>
  <c r="B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andreas.pasewaldt</author>
  </authors>
  <commentList>
    <comment ref="G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andreas.pasewaldt:</t>
        </r>
        <r>
          <rPr>
            <sz val="8"/>
            <color indexed="81"/>
            <rFont val="Tahoma"/>
            <family val="2"/>
          </rPr>
          <t xml:space="preserve">
2 Geräte a 3 Tage = 6 Tage</t>
        </r>
      </text>
    </comment>
    <comment ref="B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andreas.pasewaldt:</t>
        </r>
        <r>
          <rPr>
            <sz val="8"/>
            <color indexed="81"/>
            <rFont val="Tahoma"/>
            <family val="2"/>
          </rPr>
          <t xml:space="preserve">
i.M. 700m je WEA</t>
        </r>
      </text>
    </comment>
    <comment ref="B1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andreas.pasewaldt:</t>
        </r>
        <r>
          <rPr>
            <sz val="8"/>
            <color indexed="81"/>
            <rFont val="Tahoma"/>
            <family val="2"/>
          </rPr>
          <t xml:space="preserve">
1m Bodenaustausch wg. geringer Gründungstiefe</t>
        </r>
      </text>
    </comment>
    <comment ref="B17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andreas.pasewaldt:</t>
        </r>
        <r>
          <rPr>
            <sz val="8"/>
            <color indexed="81"/>
            <rFont val="Tahoma"/>
            <family val="2"/>
          </rPr>
          <t xml:space="preserve">
1m Bodenaustausch wg. geringer Gründungstiefe</t>
        </r>
      </text>
    </comment>
  </commentList>
</comments>
</file>

<file path=xl/sharedStrings.xml><?xml version="1.0" encoding="utf-8"?>
<sst xmlns="http://schemas.openxmlformats.org/spreadsheetml/2006/main" count="89" uniqueCount="66">
  <si>
    <t>Fundament</t>
  </si>
  <si>
    <t>Beton</t>
  </si>
  <si>
    <t>Stahl</t>
  </si>
  <si>
    <t>Aushub</t>
  </si>
  <si>
    <t>Turm</t>
  </si>
  <si>
    <t>Stahlsektionen</t>
  </si>
  <si>
    <t>Betonturm</t>
  </si>
  <si>
    <t>Wege</t>
  </si>
  <si>
    <t>Leistung</t>
  </si>
  <si>
    <t>Rotor</t>
  </si>
  <si>
    <t>Nabenhöhe</t>
  </si>
  <si>
    <t>Technik</t>
  </si>
  <si>
    <t>Nabe</t>
  </si>
  <si>
    <t>Rotorblätter</t>
  </si>
  <si>
    <t>Maschinenhaus</t>
  </si>
  <si>
    <t>Umrichter</t>
  </si>
  <si>
    <t>MSSA, Hauptschrank</t>
  </si>
  <si>
    <t>Transformator</t>
  </si>
  <si>
    <t>Hilfstransformator</t>
  </si>
  <si>
    <t>Getriebe</t>
  </si>
  <si>
    <t>Generator</t>
  </si>
  <si>
    <t>Bodenaustausch</t>
  </si>
  <si>
    <t>Schotter 50cm</t>
  </si>
  <si>
    <t>Aushub 40cm</t>
  </si>
  <si>
    <t>Kranstellfläche 60cm</t>
  </si>
  <si>
    <t>Vormontagefläche 50cm</t>
  </si>
  <si>
    <t>Transporte</t>
  </si>
  <si>
    <t>Entfernung</t>
  </si>
  <si>
    <t>Verbrauch je km</t>
  </si>
  <si>
    <t>Anfüllung</t>
  </si>
  <si>
    <t>Arbeitstage</t>
  </si>
  <si>
    <t>Summen:</t>
  </si>
  <si>
    <t>Verbrauch ges.</t>
  </si>
  <si>
    <t>GE2,75 139m NH</t>
  </si>
  <si>
    <t>Energieinhalt Bauteil, kWh</t>
  </si>
  <si>
    <t>Energieinhalt je Einheit, kWh</t>
  </si>
  <si>
    <t>Mengen und Einheit</t>
  </si>
  <si>
    <t>Energieinhalt Transport, kWh</t>
  </si>
  <si>
    <t>Anlage</t>
  </si>
  <si>
    <t>Gesamt:</t>
  </si>
  <si>
    <t>Verbrauch je Tag</t>
  </si>
  <si>
    <t>Jahresertrag, kWh</t>
  </si>
  <si>
    <t>Anteil Herstellungsenergie am Jahresertrag</t>
  </si>
  <si>
    <t>Laufzeit bis zur Wiedergewinnung der Hestellungsenergie</t>
  </si>
  <si>
    <t>Monate</t>
  </si>
  <si>
    <t>Erntefaktor bei 30 Jahren Lebensdauer</t>
  </si>
  <si>
    <t>Art</t>
  </si>
  <si>
    <t>Recycling</t>
  </si>
  <si>
    <t>Eisen</t>
  </si>
  <si>
    <t>Sand</t>
  </si>
  <si>
    <t>GFK</t>
  </si>
  <si>
    <t>Kupfer</t>
  </si>
  <si>
    <t>Mengen</t>
  </si>
  <si>
    <t>für Wegebau</t>
  </si>
  <si>
    <t>für Fundament</t>
  </si>
  <si>
    <t>Fundament, Turm</t>
  </si>
  <si>
    <t>Turm, Maschine</t>
  </si>
  <si>
    <t>Trafo, Generator</t>
  </si>
  <si>
    <t>Rotorblätter, Gondel</t>
  </si>
  <si>
    <t>Erdaushub</t>
  </si>
  <si>
    <t>Gramm pro Kilowattstunde</t>
  </si>
  <si>
    <t>Rohbraunkohle</t>
  </si>
  <si>
    <t>ohne Abraum</t>
  </si>
  <si>
    <t>mit Abraum (max)</t>
  </si>
  <si>
    <t>Solarzelle  455 W</t>
  </si>
  <si>
    <t>QCells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</si>
</sst>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0\ &quot;t&quot;"/>
    <numFmt numFmtId="165" formatCode="0.00\ &quot;MW&quot;"/>
    <numFmt numFmtId="166" formatCode="0.00\ &quot;m&quot;"/>
    <numFmt numFmtId="167" formatCode="0\ &quot;l&quot;"/>
    <numFmt numFmtId="168" formatCode="0.00\ &quot;km&quot;"/>
    <numFmt numFmtId="169" formatCode="0.00\ &quot;l&quot;"/>
    <numFmt numFmtId="170" formatCode="0\ &quot;kWh&quot;"/>
    <numFmt numFmtId="171" formatCode="_-* #,##0.0\ _€_-;\-* #,##0.0\ _€_-;_-* &quot;-&quot;??\ _€_-;_-@_-"/>
    <numFmt numFmtId="172" formatCode="_-* #,##0\ _€_-;\-* #,##0\ _€_-;_-* &quot;-&quot;??\ _€_-;_-@_-"/>
    <numFmt numFmtId="173" formatCode="0.0"/>
    <numFmt numFmtId="174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color rgb="FFC00000"/>
      <name val="Verdana"/>
      <family val="2"/>
    </font>
    <font>
      <b/>
      <sz val="9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170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8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9" fontId="4" fillId="0" borderId="0" xfId="0" applyNumberFormat="1" applyFont="1" applyAlignment="1">
      <alignment horizontal="center"/>
    </xf>
    <xf numFmtId="167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right"/>
    </xf>
    <xf numFmtId="171" fontId="3" fillId="0" borderId="0" xfId="0" applyNumberFormat="1" applyFont="1" applyAlignment="1">
      <alignment horizontal="center"/>
    </xf>
    <xf numFmtId="171" fontId="4" fillId="0" borderId="0" xfId="0" applyNumberFormat="1" applyFont="1" applyAlignment="1">
      <alignment horizontal="center" wrapText="1"/>
    </xf>
    <xf numFmtId="171" fontId="4" fillId="0" borderId="0" xfId="0" applyNumberFormat="1" applyFont="1" applyAlignment="1">
      <alignment horizontal="center"/>
    </xf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 wrapText="1"/>
    </xf>
    <xf numFmtId="17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 wrapText="1"/>
    </xf>
    <xf numFmtId="172" fontId="4" fillId="0" borderId="0" xfId="0" applyNumberFormat="1" applyFont="1" applyAlignment="1"/>
    <xf numFmtId="172" fontId="6" fillId="0" borderId="0" xfId="0" applyNumberFormat="1" applyFont="1" applyAlignment="1"/>
    <xf numFmtId="172" fontId="3" fillId="0" borderId="0" xfId="0" applyNumberFormat="1" applyFont="1" applyAlignment="1"/>
    <xf numFmtId="167" fontId="4" fillId="0" borderId="0" xfId="0" applyNumberFormat="1" applyFont="1" applyAlignment="1">
      <alignment horizontal="center" wrapText="1"/>
    </xf>
    <xf numFmtId="172" fontId="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center"/>
    </xf>
    <xf numFmtId="173" fontId="4" fillId="0" borderId="0" xfId="0" applyNumberFormat="1" applyFont="1"/>
    <xf numFmtId="1" fontId="3" fillId="0" borderId="0" xfId="0" applyNumberFormat="1" applyFont="1"/>
    <xf numFmtId="174" fontId="4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"/>
  <sheetViews>
    <sheetView tabSelected="1" topLeftCell="A24" workbookViewId="0">
      <selection activeCell="A52" sqref="A52"/>
    </sheetView>
  </sheetViews>
  <sheetFormatPr defaultColWidth="11.56640625" defaultRowHeight="12" x14ac:dyDescent="0.15"/>
  <cols>
    <col min="1" max="1" width="23.67578125" style="8" customWidth="1"/>
    <col min="2" max="3" width="15.6015625" style="2" customWidth="1"/>
    <col min="4" max="4" width="18.6953125" style="22" customWidth="1"/>
    <col min="5" max="5" width="14.2578125" style="25" customWidth="1"/>
    <col min="6" max="6" width="9.81640625" style="4" bestFit="1" customWidth="1"/>
    <col min="7" max="7" width="10.22265625" style="4" bestFit="1" customWidth="1"/>
    <col min="8" max="8" width="9.81640625" style="5" bestFit="1" customWidth="1"/>
    <col min="9" max="9" width="10.76171875" style="6" customWidth="1"/>
    <col min="10" max="10" width="10.0859375" style="6" customWidth="1"/>
    <col min="11" max="11" width="13.31640625" style="6" bestFit="1" customWidth="1"/>
    <col min="12" max="12" width="14.66015625" style="25" customWidth="1"/>
    <col min="13" max="13" width="11.56640625" style="7"/>
    <col min="14" max="16384" width="11.56640625" style="8"/>
  </cols>
  <sheetData>
    <row r="1" spans="1:13" s="1" customFormat="1" x14ac:dyDescent="0.15">
      <c r="A1" s="1" t="s">
        <v>38</v>
      </c>
      <c r="B1" s="9" t="s">
        <v>33</v>
      </c>
      <c r="C1" s="9"/>
      <c r="D1" s="20"/>
      <c r="E1" s="23"/>
      <c r="F1" s="10"/>
      <c r="G1" s="10"/>
      <c r="H1" s="5"/>
      <c r="I1" s="11"/>
      <c r="J1" s="11"/>
      <c r="K1" s="11"/>
      <c r="L1" s="23"/>
      <c r="M1" s="12"/>
    </row>
    <row r="2" spans="1:13" s="1" customFormat="1" x14ac:dyDescent="0.15">
      <c r="A2" s="8" t="s">
        <v>8</v>
      </c>
      <c r="B2" s="13">
        <v>2.75</v>
      </c>
      <c r="C2" s="13"/>
      <c r="D2" s="20"/>
      <c r="E2" s="23"/>
      <c r="F2" s="10"/>
      <c r="G2" s="10"/>
      <c r="H2" s="5"/>
      <c r="I2" s="11"/>
      <c r="J2" s="11"/>
      <c r="K2" s="11"/>
      <c r="L2" s="23"/>
      <c r="M2" s="12"/>
    </row>
    <row r="3" spans="1:13" s="1" customFormat="1" x14ac:dyDescent="0.15">
      <c r="A3" s="8" t="s">
        <v>9</v>
      </c>
      <c r="B3" s="14">
        <v>120</v>
      </c>
      <c r="C3" s="14"/>
      <c r="D3" s="20"/>
      <c r="E3" s="23"/>
      <c r="F3" s="10"/>
      <c r="G3" s="10"/>
      <c r="H3" s="5"/>
      <c r="I3" s="11"/>
      <c r="J3" s="11"/>
      <c r="K3" s="11"/>
      <c r="L3" s="23"/>
      <c r="M3" s="12"/>
    </row>
    <row r="4" spans="1:13" s="1" customFormat="1" x14ac:dyDescent="0.15">
      <c r="A4" s="8" t="s">
        <v>10</v>
      </c>
      <c r="B4" s="14">
        <v>139</v>
      </c>
      <c r="C4" s="14"/>
      <c r="D4" s="20"/>
      <c r="E4" s="23"/>
      <c r="F4" s="10"/>
      <c r="G4" s="10"/>
      <c r="H4" s="15"/>
      <c r="I4" s="11"/>
      <c r="J4" s="11"/>
      <c r="K4" s="11"/>
      <c r="L4" s="23"/>
      <c r="M4" s="12"/>
    </row>
    <row r="5" spans="1:13" s="1" customFormat="1" x14ac:dyDescent="0.15">
      <c r="A5" s="8" t="s">
        <v>41</v>
      </c>
      <c r="B5" s="31">
        <f>B2*2800*1000</f>
        <v>7700000</v>
      </c>
      <c r="C5" s="31"/>
      <c r="D5" s="20"/>
      <c r="E5" s="23"/>
      <c r="F5" s="10"/>
      <c r="G5" s="10"/>
      <c r="H5" s="15"/>
      <c r="I5" s="11"/>
      <c r="J5" s="11"/>
      <c r="K5" s="11"/>
      <c r="L5" s="23"/>
      <c r="M5" s="12"/>
    </row>
    <row r="6" spans="1:13" ht="22.5" x14ac:dyDescent="0.15">
      <c r="B6" s="26" t="s">
        <v>36</v>
      </c>
      <c r="C6" s="26" t="s">
        <v>46</v>
      </c>
      <c r="D6" s="21" t="s">
        <v>35</v>
      </c>
      <c r="E6" s="24" t="s">
        <v>34</v>
      </c>
      <c r="F6" s="4" t="s">
        <v>26</v>
      </c>
      <c r="G6" s="4" t="s">
        <v>30</v>
      </c>
      <c r="H6" s="5" t="s">
        <v>27</v>
      </c>
      <c r="I6" s="30" t="s">
        <v>28</v>
      </c>
      <c r="J6" s="30" t="s">
        <v>40</v>
      </c>
      <c r="K6" s="6" t="s">
        <v>32</v>
      </c>
      <c r="L6" s="24" t="s">
        <v>37</v>
      </c>
    </row>
    <row r="7" spans="1:13" x14ac:dyDescent="0.15">
      <c r="A7" s="1" t="s">
        <v>7</v>
      </c>
      <c r="B7" s="16"/>
      <c r="C7" s="16"/>
    </row>
    <row r="8" spans="1:13" x14ac:dyDescent="0.15">
      <c r="A8" s="8" t="s">
        <v>22</v>
      </c>
      <c r="B8" s="16">
        <f>700*4.5*1.8*0.5</f>
        <v>2835</v>
      </c>
      <c r="C8" s="16" t="s">
        <v>47</v>
      </c>
      <c r="D8" s="22">
        <f>1000*0.015*0.2778</f>
        <v>4.1669999999999998</v>
      </c>
      <c r="E8" s="25">
        <f>D8*B8</f>
        <v>11813.445</v>
      </c>
      <c r="F8" s="4">
        <f>B8/24</f>
        <v>118.125</v>
      </c>
      <c r="G8" s="4">
        <f>3*2</f>
        <v>6</v>
      </c>
      <c r="H8" s="5">
        <v>20</v>
      </c>
      <c r="I8" s="17">
        <f>40/100</f>
        <v>0.4</v>
      </c>
      <c r="K8" s="6">
        <f>I8*H8*F8</f>
        <v>945</v>
      </c>
      <c r="L8" s="25">
        <f>K8*10.4</f>
        <v>9828</v>
      </c>
    </row>
    <row r="9" spans="1:13" x14ac:dyDescent="0.15">
      <c r="A9" s="8" t="s">
        <v>23</v>
      </c>
      <c r="B9" s="16">
        <f>700*4.5*1.8*0.4</f>
        <v>2268</v>
      </c>
      <c r="C9" s="16" t="s">
        <v>47</v>
      </c>
      <c r="D9" s="22">
        <f>1000*0.015*0.2778</f>
        <v>4.1669999999999998</v>
      </c>
      <c r="E9" s="25">
        <f t="shared" ref="E9:E11" si="0">D9*B9</f>
        <v>9450.7559999999994</v>
      </c>
      <c r="G9" s="4">
        <f>3+2</f>
        <v>5</v>
      </c>
      <c r="J9" s="6">
        <v>120</v>
      </c>
      <c r="K9" s="6">
        <f>J9*G9</f>
        <v>600</v>
      </c>
      <c r="L9" s="25">
        <f t="shared" ref="L9:L17" si="1">K9*10.4</f>
        <v>6240</v>
      </c>
    </row>
    <row r="10" spans="1:13" x14ac:dyDescent="0.15">
      <c r="A10" s="8" t="s">
        <v>24</v>
      </c>
      <c r="B10" s="16">
        <f>1100*0.6*1.8</f>
        <v>1188</v>
      </c>
      <c r="C10" s="16" t="s">
        <v>47</v>
      </c>
      <c r="D10" s="22">
        <f>1000*0.015*0.2778</f>
        <v>4.1669999999999998</v>
      </c>
      <c r="E10" s="25">
        <f t="shared" si="0"/>
        <v>4950.3959999999997</v>
      </c>
      <c r="F10" s="4">
        <f>B10/24</f>
        <v>49.5</v>
      </c>
      <c r="H10" s="5">
        <v>20</v>
      </c>
      <c r="I10" s="17">
        <f>40/100</f>
        <v>0.4</v>
      </c>
      <c r="K10" s="6">
        <f>I10*H10*F10</f>
        <v>396</v>
      </c>
      <c r="L10" s="25">
        <f t="shared" si="1"/>
        <v>4118.4000000000005</v>
      </c>
    </row>
    <row r="11" spans="1:13" x14ac:dyDescent="0.15">
      <c r="A11" s="8" t="s">
        <v>25</v>
      </c>
      <c r="B11" s="16">
        <f>825*0.5*1.6</f>
        <v>660</v>
      </c>
      <c r="C11" s="16" t="s">
        <v>47</v>
      </c>
      <c r="D11" s="22">
        <f>1000*0.015*0.2778</f>
        <v>4.1669999999999998</v>
      </c>
      <c r="E11" s="25">
        <f t="shared" si="0"/>
        <v>2750.22</v>
      </c>
      <c r="F11" s="4">
        <f>B11/24</f>
        <v>27.5</v>
      </c>
      <c r="H11" s="5">
        <v>20</v>
      </c>
      <c r="I11" s="17">
        <f>40/100</f>
        <v>0.4</v>
      </c>
      <c r="K11" s="6">
        <f>I11*H11*F11</f>
        <v>220</v>
      </c>
      <c r="L11" s="25">
        <f t="shared" si="1"/>
        <v>2288</v>
      </c>
    </row>
    <row r="12" spans="1:13" x14ac:dyDescent="0.15">
      <c r="A12" s="1" t="s">
        <v>0</v>
      </c>
      <c r="B12" s="16"/>
      <c r="C12" s="16"/>
    </row>
    <row r="13" spans="1:13" x14ac:dyDescent="0.15">
      <c r="A13" s="8" t="s">
        <v>1</v>
      </c>
      <c r="B13" s="16">
        <f>650*2.5</f>
        <v>1625</v>
      </c>
      <c r="C13" s="16" t="s">
        <v>1</v>
      </c>
      <c r="D13" s="22">
        <f>0.8*0.2778*1000</f>
        <v>222.23999999999998</v>
      </c>
      <c r="E13" s="25">
        <f>D13*B13</f>
        <v>361139.99999999994</v>
      </c>
      <c r="F13" s="4">
        <f>B13/(8*2.5)</f>
        <v>81.25</v>
      </c>
      <c r="H13" s="5">
        <v>30</v>
      </c>
      <c r="I13" s="17">
        <f>40/100</f>
        <v>0.4</v>
      </c>
      <c r="K13" s="6">
        <f>I13*H13*F13</f>
        <v>975</v>
      </c>
      <c r="L13" s="25">
        <f t="shared" si="1"/>
        <v>10140</v>
      </c>
    </row>
    <row r="14" spans="1:13" x14ac:dyDescent="0.15">
      <c r="A14" s="8" t="s">
        <v>2</v>
      </c>
      <c r="B14" s="16">
        <v>72.5</v>
      </c>
      <c r="C14" s="16" t="s">
        <v>48</v>
      </c>
      <c r="D14" s="22">
        <f>30.1*0.2778*1000</f>
        <v>8361.7799999999988</v>
      </c>
      <c r="E14" s="25">
        <f>D14*B14</f>
        <v>606229.04999999993</v>
      </c>
      <c r="F14" s="4">
        <v>3</v>
      </c>
      <c r="H14" s="5">
        <v>200</v>
      </c>
      <c r="I14" s="17">
        <f>40/100</f>
        <v>0.4</v>
      </c>
      <c r="K14" s="6">
        <f>I14*H14*F14</f>
        <v>240</v>
      </c>
      <c r="L14" s="25">
        <f t="shared" si="1"/>
        <v>2496</v>
      </c>
    </row>
    <row r="15" spans="1:13" x14ac:dyDescent="0.15">
      <c r="A15" s="8" t="s">
        <v>3</v>
      </c>
      <c r="B15" s="16">
        <f>23*23*3.142/4*1.4*1.8</f>
        <v>1047.1343399999998</v>
      </c>
      <c r="C15" s="16" t="s">
        <v>59</v>
      </c>
      <c r="G15" s="4">
        <f>3*2</f>
        <v>6</v>
      </c>
      <c r="J15" s="6">
        <v>120</v>
      </c>
      <c r="K15" s="6">
        <f>J15*G15</f>
        <v>720</v>
      </c>
      <c r="L15" s="25">
        <f t="shared" si="1"/>
        <v>7488</v>
      </c>
    </row>
    <row r="16" spans="1:13" x14ac:dyDescent="0.15">
      <c r="A16" s="8" t="s">
        <v>29</v>
      </c>
      <c r="B16" s="16">
        <f>B15</f>
        <v>1047.1343399999998</v>
      </c>
      <c r="C16" s="16" t="s">
        <v>59</v>
      </c>
      <c r="G16" s="4">
        <f>2*2</f>
        <v>4</v>
      </c>
      <c r="J16" s="6">
        <v>120</v>
      </c>
      <c r="K16" s="6">
        <f>J16*G16</f>
        <v>480</v>
      </c>
      <c r="L16" s="25">
        <f t="shared" si="1"/>
        <v>4992</v>
      </c>
    </row>
    <row r="17" spans="1:13" x14ac:dyDescent="0.15">
      <c r="A17" s="8" t="s">
        <v>21</v>
      </c>
      <c r="B17" s="16">
        <f>23*23*3.142/4*1*2</f>
        <v>831.05899999999997</v>
      </c>
      <c r="C17" s="16" t="s">
        <v>49</v>
      </c>
      <c r="D17" s="22">
        <f>1000*0.015*0.2778</f>
        <v>4.1669999999999998</v>
      </c>
      <c r="E17" s="25">
        <f>D17*B17</f>
        <v>3463.0228529999999</v>
      </c>
      <c r="F17" s="4">
        <f>B17/24</f>
        <v>34.62745833333333</v>
      </c>
      <c r="H17" s="5">
        <v>15</v>
      </c>
      <c r="I17" s="17">
        <f>40/100</f>
        <v>0.4</v>
      </c>
      <c r="K17" s="6">
        <f>I17*H17*F17</f>
        <v>207.76474999999999</v>
      </c>
      <c r="L17" s="25">
        <f t="shared" si="1"/>
        <v>2160.7534000000001</v>
      </c>
      <c r="M17" s="3"/>
    </row>
    <row r="18" spans="1:13" x14ac:dyDescent="0.15">
      <c r="A18" s="1" t="s">
        <v>4</v>
      </c>
      <c r="B18" s="16"/>
      <c r="C18" s="16"/>
    </row>
    <row r="19" spans="1:13" x14ac:dyDescent="0.15">
      <c r="A19" s="8" t="s">
        <v>5</v>
      </c>
      <c r="B19" s="16">
        <f>36+46</f>
        <v>82</v>
      </c>
      <c r="C19" s="16" t="s">
        <v>48</v>
      </c>
      <c r="D19" s="22">
        <f>32*0.2778*1000</f>
        <v>8889.6</v>
      </c>
      <c r="E19" s="25">
        <f>D19*B19</f>
        <v>728947.20000000007</v>
      </c>
    </row>
    <row r="20" spans="1:13" x14ac:dyDescent="0.15">
      <c r="A20" s="8" t="s">
        <v>6</v>
      </c>
      <c r="B20" s="16">
        <v>1157</v>
      </c>
      <c r="C20" s="16" t="s">
        <v>1</v>
      </c>
      <c r="D20" s="22">
        <f>1.68*0.2778*1000</f>
        <v>466.70399999999995</v>
      </c>
      <c r="E20" s="25">
        <f>D20*B20</f>
        <v>539976.52799999993</v>
      </c>
    </row>
    <row r="21" spans="1:13" x14ac:dyDescent="0.15">
      <c r="A21" s="1" t="s">
        <v>11</v>
      </c>
      <c r="B21" s="16"/>
      <c r="C21" s="16"/>
    </row>
    <row r="22" spans="1:13" x14ac:dyDescent="0.15">
      <c r="A22" s="8" t="s">
        <v>12</v>
      </c>
      <c r="B22" s="16">
        <v>26.6</v>
      </c>
      <c r="C22" s="16" t="s">
        <v>48</v>
      </c>
      <c r="D22" s="22">
        <f>13*0.2778*1000</f>
        <v>3611.3999999999996</v>
      </c>
      <c r="E22" s="25">
        <f>D22*B22</f>
        <v>96063.239999999991</v>
      </c>
    </row>
    <row r="23" spans="1:13" x14ac:dyDescent="0.15">
      <c r="A23" s="8" t="s">
        <v>13</v>
      </c>
      <c r="B23" s="16">
        <f>13.27*3</f>
        <v>39.81</v>
      </c>
      <c r="C23" s="16" t="s">
        <v>50</v>
      </c>
      <c r="D23" s="22">
        <f>18*0.2778*1000</f>
        <v>5000.3999999999996</v>
      </c>
      <c r="E23" s="25">
        <f t="shared" ref="E23:E30" si="2">D23*B23</f>
        <v>199065.924</v>
      </c>
    </row>
    <row r="24" spans="1:13" x14ac:dyDescent="0.15">
      <c r="A24" s="8" t="s">
        <v>14</v>
      </c>
      <c r="B24" s="16">
        <v>83</v>
      </c>
      <c r="C24" s="16" t="s">
        <v>50</v>
      </c>
      <c r="D24" s="22">
        <f>13*0.2778*1000</f>
        <v>3611.3999999999996</v>
      </c>
      <c r="E24" s="25">
        <f t="shared" si="2"/>
        <v>299746.19999999995</v>
      </c>
    </row>
    <row r="25" spans="1:13" x14ac:dyDescent="0.15">
      <c r="A25" s="8" t="s">
        <v>15</v>
      </c>
      <c r="B25" s="16">
        <v>2.95</v>
      </c>
      <c r="C25" s="16" t="s">
        <v>48</v>
      </c>
      <c r="D25" s="22">
        <f>46.8*0.2778*1000</f>
        <v>13001.039999999997</v>
      </c>
      <c r="E25" s="25">
        <f t="shared" si="2"/>
        <v>38353.067999999992</v>
      </c>
    </row>
    <row r="26" spans="1:13" x14ac:dyDescent="0.15">
      <c r="A26" s="8" t="s">
        <v>16</v>
      </c>
      <c r="B26" s="16">
        <f>0.645+1.79</f>
        <v>2.4350000000000001</v>
      </c>
      <c r="C26" s="16" t="s">
        <v>48</v>
      </c>
      <c r="D26" s="22">
        <f>46.8*0.2778*1000</f>
        <v>13001.039999999997</v>
      </c>
      <c r="E26" s="25">
        <f t="shared" si="2"/>
        <v>31657.532399999993</v>
      </c>
    </row>
    <row r="27" spans="1:13" x14ac:dyDescent="0.15">
      <c r="A27" s="8" t="s">
        <v>17</v>
      </c>
      <c r="B27" s="16">
        <v>8.5</v>
      </c>
      <c r="C27" s="16" t="s">
        <v>51</v>
      </c>
      <c r="D27" s="22">
        <f>46.8*0.2778*1000</f>
        <v>13001.039999999997</v>
      </c>
      <c r="E27" s="25">
        <f t="shared" si="2"/>
        <v>110508.83999999998</v>
      </c>
      <c r="I27" s="18"/>
      <c r="J27" s="18"/>
      <c r="K27" s="18"/>
    </row>
    <row r="28" spans="1:13" x14ac:dyDescent="0.15">
      <c r="A28" s="8" t="s">
        <v>18</v>
      </c>
      <c r="B28" s="16">
        <v>1.095</v>
      </c>
      <c r="C28" s="16" t="s">
        <v>51</v>
      </c>
      <c r="D28" s="22">
        <f>46.8*0.2778*1000</f>
        <v>13001.039999999997</v>
      </c>
      <c r="E28" s="25">
        <f t="shared" si="2"/>
        <v>14236.138799999997</v>
      </c>
    </row>
    <row r="29" spans="1:13" x14ac:dyDescent="0.15">
      <c r="A29" s="8" t="s">
        <v>19</v>
      </c>
      <c r="B29" s="16">
        <v>23</v>
      </c>
      <c r="C29" s="16" t="s">
        <v>48</v>
      </c>
      <c r="D29" s="22">
        <f>13*0.2778*1000</f>
        <v>3611.3999999999996</v>
      </c>
      <c r="E29" s="25">
        <f t="shared" si="2"/>
        <v>83062.2</v>
      </c>
    </row>
    <row r="30" spans="1:13" x14ac:dyDescent="0.15">
      <c r="A30" s="8" t="s">
        <v>20</v>
      </c>
      <c r="B30" s="16">
        <v>11</v>
      </c>
      <c r="C30" s="16" t="s">
        <v>51</v>
      </c>
      <c r="D30" s="22">
        <f>46.8*0.2778*1000</f>
        <v>13001.039999999997</v>
      </c>
      <c r="E30" s="25">
        <f t="shared" si="2"/>
        <v>143011.43999999997</v>
      </c>
    </row>
    <row r="31" spans="1:13" x14ac:dyDescent="0.15">
      <c r="A31" s="1" t="s">
        <v>31</v>
      </c>
      <c r="B31" s="19">
        <f>SUM(B8:B30)</f>
        <v>13011.21768</v>
      </c>
      <c r="C31" s="19"/>
      <c r="E31" s="23">
        <f>SUM(E8:E30)</f>
        <v>3284425.2010529996</v>
      </c>
      <c r="F31" s="10"/>
      <c r="G31" s="10"/>
      <c r="H31" s="15"/>
      <c r="I31" s="11"/>
      <c r="J31" s="11"/>
      <c r="K31" s="11"/>
      <c r="L31" s="23">
        <f>SUM(L8:L30)</f>
        <v>49751.153400000003</v>
      </c>
    </row>
    <row r="32" spans="1:13" s="27" customFormat="1" x14ac:dyDescent="0.15">
      <c r="A32" s="29" t="s">
        <v>39</v>
      </c>
      <c r="E32" s="28">
        <f>E31+L31</f>
        <v>3334176.3544529998</v>
      </c>
      <c r="F32" s="28"/>
      <c r="G32" s="28"/>
      <c r="H32" s="28"/>
      <c r="I32" s="28"/>
      <c r="J32" s="28"/>
      <c r="K32" s="28"/>
      <c r="L32" s="28"/>
    </row>
    <row r="33" spans="1:6" x14ac:dyDescent="0.15">
      <c r="A33" s="8" t="s">
        <v>42</v>
      </c>
      <c r="B33" s="16"/>
      <c r="C33" s="16"/>
      <c r="E33" s="32">
        <f>E32/B5</f>
        <v>0.43300991616272727</v>
      </c>
    </row>
    <row r="34" spans="1:6" x14ac:dyDescent="0.15">
      <c r="A34" s="8" t="s">
        <v>43</v>
      </c>
      <c r="B34" s="16"/>
      <c r="C34" s="16"/>
      <c r="E34" s="25">
        <f>E33*12</f>
        <v>5.1961189939527275</v>
      </c>
      <c r="F34" s="4" t="s">
        <v>44</v>
      </c>
    </row>
    <row r="35" spans="1:6" x14ac:dyDescent="0.15">
      <c r="A35" s="8" t="s">
        <v>45</v>
      </c>
      <c r="B35" s="16"/>
      <c r="C35" s="16"/>
      <c r="E35" s="25">
        <f>30/E34*12</f>
        <v>69.282478022341294</v>
      </c>
    </row>
    <row r="36" spans="1:6" x14ac:dyDescent="0.15">
      <c r="A36" s="8" t="s">
        <v>60</v>
      </c>
      <c r="B36" s="16" t="s">
        <v>52</v>
      </c>
      <c r="C36" s="16"/>
    </row>
    <row r="37" spans="1:6" x14ac:dyDescent="0.15">
      <c r="A37" s="33">
        <f>B37*1000000/B$5/20</f>
        <v>1.3602922077922077</v>
      </c>
      <c r="B37" s="16">
        <f>SUMIF(C$8:C$30,C37,B$8:B$30)</f>
        <v>209.48499999999999</v>
      </c>
      <c r="C37" s="16" t="s">
        <v>48</v>
      </c>
      <c r="D37" s="22" t="s">
        <v>56</v>
      </c>
    </row>
    <row r="38" spans="1:6" x14ac:dyDescent="0.15">
      <c r="A38" s="33">
        <f t="shared" ref="A38:A43" si="3">B38*1000000/B$5/20</f>
        <v>0.13373376623376623</v>
      </c>
      <c r="B38" s="16">
        <f>SUMIF(C$8:C$30,C38,B$8:B$30)</f>
        <v>20.594999999999999</v>
      </c>
      <c r="C38" s="16" t="s">
        <v>51</v>
      </c>
      <c r="D38" s="22" t="s">
        <v>57</v>
      </c>
    </row>
    <row r="39" spans="1:6" x14ac:dyDescent="0.15">
      <c r="A39" s="33">
        <f t="shared" si="3"/>
        <v>18.064935064935064</v>
      </c>
      <c r="B39" s="16">
        <f>SUMIF(C$8:C$30,C39,B$8:B$30)</f>
        <v>2782</v>
      </c>
      <c r="C39" s="16" t="s">
        <v>1</v>
      </c>
      <c r="D39" s="22" t="s">
        <v>55</v>
      </c>
    </row>
    <row r="40" spans="1:6" x14ac:dyDescent="0.15">
      <c r="A40" s="33">
        <f t="shared" si="3"/>
        <v>0.79746753246753244</v>
      </c>
      <c r="B40" s="16">
        <f>SUMIF(C$8:C$30,C40,B$8:B$30)</f>
        <v>122.81</v>
      </c>
      <c r="C40" s="16" t="s">
        <v>50</v>
      </c>
      <c r="D40" s="22" t="s">
        <v>58</v>
      </c>
    </row>
    <row r="41" spans="1:6" x14ac:dyDescent="0.15">
      <c r="A41" s="33">
        <f t="shared" si="3"/>
        <v>45.13636363636364</v>
      </c>
      <c r="B41" s="16">
        <f>SUMIF(C$8:C$30,C41,B$8:B$30)</f>
        <v>6951</v>
      </c>
      <c r="C41" s="16" t="s">
        <v>47</v>
      </c>
      <c r="D41" s="22" t="s">
        <v>53</v>
      </c>
    </row>
    <row r="42" spans="1:6" x14ac:dyDescent="0.15">
      <c r="A42" s="33">
        <f t="shared" si="3"/>
        <v>5.3964870129870128</v>
      </c>
      <c r="B42" s="16">
        <f>SUMIF(C$8:C$30,C42,B$8:B$30)</f>
        <v>831.05899999999997</v>
      </c>
      <c r="C42" s="16" t="s">
        <v>49</v>
      </c>
      <c r="D42" s="22" t="s">
        <v>54</v>
      </c>
    </row>
    <row r="43" spans="1:6" x14ac:dyDescent="0.15">
      <c r="A43" s="33">
        <f t="shared" si="3"/>
        <v>13.59914727272727</v>
      </c>
      <c r="B43" s="16">
        <f>SUMIF(C$8:C$30,C43,B$8:B$30)</f>
        <v>2094.2686799999997</v>
      </c>
      <c r="C43" s="16" t="s">
        <v>59</v>
      </c>
      <c r="D43" s="22" t="s">
        <v>53</v>
      </c>
    </row>
    <row r="44" spans="1:6" x14ac:dyDescent="0.15">
      <c r="A44" s="34">
        <f>SUM(A37:A43)</f>
        <v>84.488426493506481</v>
      </c>
      <c r="B44" s="16"/>
      <c r="C44" s="16"/>
    </row>
    <row r="45" spans="1:6" x14ac:dyDescent="0.15">
      <c r="A45" s="34"/>
      <c r="B45" s="16"/>
      <c r="C45" s="16"/>
    </row>
    <row r="46" spans="1:6" x14ac:dyDescent="0.15">
      <c r="A46" s="34">
        <f>1/2.2*1000</f>
        <v>454.5454545454545</v>
      </c>
      <c r="B46" s="16"/>
      <c r="C46" s="16" t="s">
        <v>61</v>
      </c>
      <c r="D46" s="22" t="s">
        <v>62</v>
      </c>
      <c r="E46" s="25">
        <f>A46*3</f>
        <v>1363.6363636363635</v>
      </c>
    </row>
    <row r="47" spans="1:6" x14ac:dyDescent="0.15">
      <c r="A47" s="34">
        <f>A46*10</f>
        <v>4545.454545454545</v>
      </c>
      <c r="B47" s="16"/>
      <c r="C47" s="16" t="s">
        <v>61</v>
      </c>
      <c r="D47" s="22" t="s">
        <v>63</v>
      </c>
    </row>
    <row r="48" spans="1:6" x14ac:dyDescent="0.15">
      <c r="B48" s="16"/>
      <c r="C48" s="16"/>
    </row>
    <row r="49" spans="1:4" x14ac:dyDescent="0.15">
      <c r="A49" s="35">
        <f>B49*1000000/(0.455*900*20)</f>
        <v>3.1135531135531136</v>
      </c>
      <c r="B49" s="16">
        <v>2.5499999999999998E-2</v>
      </c>
      <c r="C49" s="16" t="s">
        <v>64</v>
      </c>
      <c r="D49" s="22" t="s">
        <v>65</v>
      </c>
    </row>
    <row r="50" spans="1:4" x14ac:dyDescent="0.15">
      <c r="B50" s="16"/>
      <c r="C50" s="16"/>
    </row>
    <row r="51" spans="1:4" x14ac:dyDescent="0.15">
      <c r="A51" s="8">
        <f>A46/SUM(A37:A40)*3</f>
        <v>66.987996389027998</v>
      </c>
      <c r="B51" s="16"/>
      <c r="C51" s="16"/>
    </row>
    <row r="52" spans="1:4" x14ac:dyDescent="0.15">
      <c r="A52" s="8">
        <f>A47/SUM(A41:A43)</f>
        <v>70.876546696352634</v>
      </c>
      <c r="B52" s="16"/>
      <c r="C52" s="16"/>
    </row>
    <row r="53" spans="1:4" x14ac:dyDescent="0.15">
      <c r="B53" s="16"/>
      <c r="C53" s="16"/>
    </row>
    <row r="54" spans="1:4" x14ac:dyDescent="0.15">
      <c r="B54" s="16"/>
      <c r="C54" s="16"/>
    </row>
    <row r="55" spans="1:4" x14ac:dyDescent="0.15">
      <c r="B55" s="16"/>
      <c r="C55" s="16"/>
    </row>
    <row r="56" spans="1:4" x14ac:dyDescent="0.15">
      <c r="B56" s="16"/>
      <c r="C56" s="16"/>
    </row>
    <row r="57" spans="1:4" x14ac:dyDescent="0.15">
      <c r="B57" s="16"/>
      <c r="C57" s="16"/>
    </row>
    <row r="58" spans="1:4" x14ac:dyDescent="0.15">
      <c r="B58" s="16"/>
      <c r="C58" s="16"/>
    </row>
    <row r="59" spans="1:4" x14ac:dyDescent="0.15">
      <c r="B59" s="16"/>
      <c r="C59" s="16"/>
    </row>
    <row r="60" spans="1:4" x14ac:dyDescent="0.15">
      <c r="B60" s="16"/>
      <c r="C60" s="16"/>
    </row>
    <row r="61" spans="1:4" x14ac:dyDescent="0.15">
      <c r="B61" s="16"/>
      <c r="C61" s="16"/>
    </row>
    <row r="62" spans="1:4" x14ac:dyDescent="0.15">
      <c r="B62" s="16"/>
      <c r="C62" s="16"/>
    </row>
    <row r="63" spans="1:4" x14ac:dyDescent="0.15">
      <c r="B63" s="16"/>
      <c r="C63" s="16"/>
    </row>
    <row r="64" spans="1:4" x14ac:dyDescent="0.15">
      <c r="B64" s="16"/>
      <c r="C64" s="16"/>
    </row>
    <row r="65" spans="2:3" x14ac:dyDescent="0.15">
      <c r="B65" s="16"/>
      <c r="C65" s="16"/>
    </row>
    <row r="66" spans="2:3" x14ac:dyDescent="0.15">
      <c r="B66" s="16"/>
      <c r="C66" s="16"/>
    </row>
    <row r="67" spans="2:3" x14ac:dyDescent="0.15">
      <c r="B67" s="16"/>
      <c r="C67" s="16"/>
    </row>
    <row r="68" spans="2:3" x14ac:dyDescent="0.15">
      <c r="B68" s="16"/>
      <c r="C68" s="16"/>
    </row>
    <row r="69" spans="2:3" x14ac:dyDescent="0.15">
      <c r="B69" s="16"/>
      <c r="C69" s="16"/>
    </row>
    <row r="70" spans="2:3" x14ac:dyDescent="0.15">
      <c r="B70" s="16"/>
      <c r="C70" s="16"/>
    </row>
    <row r="71" spans="2:3" x14ac:dyDescent="0.15">
      <c r="B71" s="16"/>
      <c r="C71" s="16"/>
    </row>
    <row r="72" spans="2:3" x14ac:dyDescent="0.15">
      <c r="B72" s="16"/>
      <c r="C72" s="16"/>
    </row>
    <row r="73" spans="2:3" x14ac:dyDescent="0.15">
      <c r="B73" s="16"/>
      <c r="C73" s="16"/>
    </row>
    <row r="74" spans="2:3" x14ac:dyDescent="0.15">
      <c r="B74" s="16"/>
      <c r="C74" s="16"/>
    </row>
    <row r="75" spans="2:3" x14ac:dyDescent="0.15">
      <c r="B75" s="16"/>
      <c r="C75" s="16"/>
    </row>
    <row r="76" spans="2:3" x14ac:dyDescent="0.15">
      <c r="B76" s="16"/>
      <c r="C76" s="16"/>
    </row>
    <row r="77" spans="2:3" x14ac:dyDescent="0.15">
      <c r="B77" s="16"/>
      <c r="C77" s="16"/>
    </row>
    <row r="78" spans="2:3" x14ac:dyDescent="0.15">
      <c r="B78" s="16"/>
      <c r="C78" s="16"/>
    </row>
    <row r="79" spans="2:3" x14ac:dyDescent="0.15">
      <c r="B79" s="16"/>
      <c r="C79" s="16"/>
    </row>
    <row r="80" spans="2:3" x14ac:dyDescent="0.15">
      <c r="B80" s="16"/>
      <c r="C80" s="16"/>
    </row>
    <row r="81" spans="2:3" x14ac:dyDescent="0.15">
      <c r="B81" s="16"/>
      <c r="C81" s="16"/>
    </row>
    <row r="82" spans="2:3" x14ac:dyDescent="0.15">
      <c r="B82" s="16"/>
      <c r="C82" s="16"/>
    </row>
    <row r="83" spans="2:3" x14ac:dyDescent="0.15">
      <c r="B83" s="16"/>
      <c r="C83" s="16"/>
    </row>
    <row r="84" spans="2:3" x14ac:dyDescent="0.15">
      <c r="B84" s="16"/>
      <c r="C84" s="16"/>
    </row>
    <row r="85" spans="2:3" x14ac:dyDescent="0.15">
      <c r="B85" s="16"/>
      <c r="C85" s="16"/>
    </row>
    <row r="86" spans="2:3" x14ac:dyDescent="0.15">
      <c r="B86" s="16"/>
      <c r="C86" s="16"/>
    </row>
    <row r="87" spans="2:3" x14ac:dyDescent="0.15">
      <c r="B87" s="16"/>
      <c r="C87" s="16"/>
    </row>
    <row r="88" spans="2:3" x14ac:dyDescent="0.15">
      <c r="B88" s="16"/>
      <c r="C88" s="16"/>
    </row>
    <row r="89" spans="2:3" x14ac:dyDescent="0.15">
      <c r="B89" s="16"/>
      <c r="C89" s="16"/>
    </row>
    <row r="90" spans="2:3" x14ac:dyDescent="0.15">
      <c r="B90" s="16"/>
      <c r="C90" s="16"/>
    </row>
    <row r="91" spans="2:3" x14ac:dyDescent="0.15">
      <c r="B91" s="16"/>
      <c r="C91" s="16"/>
    </row>
    <row r="92" spans="2:3" x14ac:dyDescent="0.15">
      <c r="B92" s="16"/>
      <c r="C92" s="16"/>
    </row>
    <row r="93" spans="2:3" x14ac:dyDescent="0.15">
      <c r="B93" s="16"/>
      <c r="C93" s="16"/>
    </row>
    <row r="94" spans="2:3" x14ac:dyDescent="0.15">
      <c r="B94" s="16"/>
      <c r="C94" s="16"/>
    </row>
    <row r="95" spans="2:3" x14ac:dyDescent="0.15">
      <c r="B95" s="16"/>
      <c r="C95" s="16"/>
    </row>
    <row r="96" spans="2:3" x14ac:dyDescent="0.15">
      <c r="B96" s="16"/>
      <c r="C96" s="16"/>
    </row>
    <row r="97" spans="2:3" x14ac:dyDescent="0.15">
      <c r="B97" s="16"/>
      <c r="C97" s="16"/>
    </row>
    <row r="98" spans="2:3" x14ac:dyDescent="0.15">
      <c r="B98" s="16"/>
      <c r="C98" s="16"/>
    </row>
    <row r="99" spans="2:3" x14ac:dyDescent="0.15">
      <c r="B99" s="16"/>
      <c r="C99" s="16"/>
    </row>
    <row r="100" spans="2:3" x14ac:dyDescent="0.15">
      <c r="B100" s="16"/>
      <c r="C100" s="16"/>
    </row>
    <row r="101" spans="2:3" x14ac:dyDescent="0.15">
      <c r="B101" s="16"/>
      <c r="C101" s="16"/>
    </row>
    <row r="102" spans="2:3" x14ac:dyDescent="0.15">
      <c r="B102" s="16"/>
      <c r="C102" s="16"/>
    </row>
    <row r="103" spans="2:3" x14ac:dyDescent="0.15">
      <c r="B103" s="16"/>
      <c r="C103" s="16"/>
    </row>
    <row r="104" spans="2:3" x14ac:dyDescent="0.15">
      <c r="B104" s="16"/>
      <c r="C104" s="16"/>
    </row>
    <row r="105" spans="2:3" x14ac:dyDescent="0.15">
      <c r="B105" s="16"/>
      <c r="C105" s="16"/>
    </row>
    <row r="106" spans="2:3" x14ac:dyDescent="0.15">
      <c r="B106" s="16"/>
      <c r="C106" s="16"/>
    </row>
    <row r="107" spans="2:3" x14ac:dyDescent="0.15">
      <c r="B107" s="16"/>
      <c r="C107" s="16"/>
    </row>
    <row r="108" spans="2:3" x14ac:dyDescent="0.15">
      <c r="B108" s="16"/>
      <c r="C108" s="16"/>
    </row>
    <row r="109" spans="2:3" x14ac:dyDescent="0.15">
      <c r="B109" s="16"/>
      <c r="C109" s="16"/>
    </row>
    <row r="110" spans="2:3" x14ac:dyDescent="0.15">
      <c r="B110" s="16"/>
      <c r="C110" s="16"/>
    </row>
    <row r="111" spans="2:3" x14ac:dyDescent="0.15">
      <c r="B111" s="16"/>
      <c r="C111" s="16"/>
    </row>
    <row r="112" spans="2:3" x14ac:dyDescent="0.15">
      <c r="B112" s="16"/>
      <c r="C112" s="16"/>
    </row>
    <row r="113" spans="2:3" x14ac:dyDescent="0.15">
      <c r="B113" s="16"/>
      <c r="C113" s="16"/>
    </row>
    <row r="114" spans="2:3" x14ac:dyDescent="0.15">
      <c r="B114" s="16"/>
      <c r="C114" s="16"/>
    </row>
    <row r="115" spans="2:3" x14ac:dyDescent="0.15">
      <c r="B115" s="16"/>
      <c r="C115" s="16"/>
    </row>
    <row r="116" spans="2:3" x14ac:dyDescent="0.15">
      <c r="B116" s="16"/>
      <c r="C116" s="16"/>
    </row>
    <row r="117" spans="2:3" x14ac:dyDescent="0.15">
      <c r="B117" s="16"/>
      <c r="C117" s="16"/>
    </row>
    <row r="118" spans="2:3" x14ac:dyDescent="0.15">
      <c r="B118" s="16"/>
      <c r="C118" s="16"/>
    </row>
    <row r="119" spans="2:3" x14ac:dyDescent="0.15">
      <c r="B119" s="16"/>
      <c r="C119" s="16"/>
    </row>
    <row r="120" spans="2:3" x14ac:dyDescent="0.15">
      <c r="B120" s="16"/>
      <c r="C120" s="16"/>
    </row>
    <row r="121" spans="2:3" x14ac:dyDescent="0.15">
      <c r="B121" s="16"/>
      <c r="C121" s="16"/>
    </row>
    <row r="122" spans="2:3" x14ac:dyDescent="0.15">
      <c r="B122" s="16"/>
      <c r="C122" s="16"/>
    </row>
    <row r="123" spans="2:3" x14ac:dyDescent="0.15">
      <c r="B123" s="16"/>
      <c r="C123" s="16"/>
    </row>
    <row r="124" spans="2:3" x14ac:dyDescent="0.15">
      <c r="B124" s="16"/>
      <c r="C124" s="16"/>
    </row>
  </sheetData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Mengen</vt:lpstr>
    </vt:vector>
  </TitlesOfParts>
  <Company>Enertrag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andreas.pasewaldt</dc:creator>
  <cp:lastModifiedBy>andreas.pasewaldt</cp:lastModifiedBy>
  <dcterms:created xsi:type="dcterms:W3CDTF">2017-10-05T18:14:07Z</dcterms:created>
  <dcterms:modified xsi:type="dcterms:W3CDTF">2017-10-05T20:15:34Z</dcterms:modified>
</cp:coreProperties>
</file>